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6be3a55801e8213c/Documents/"/>
    </mc:Choice>
  </mc:AlternateContent>
  <xr:revisionPtr revIDLastSave="0" documentId="8_{697D01D9-85DE-46B8-9CB4-552C36C4FC4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come Summary" sheetId="6" r:id="rId1"/>
    <sheet name="Business Meals " sheetId="1" r:id="rId2"/>
    <sheet name="Uber Expenses" sheetId="4" r:id="rId3"/>
    <sheet name="Vehicle Expenses" sheetId="5" r:id="rId4"/>
    <sheet name="Quarterly Tax" sheetId="8" r:id="rId5"/>
    <sheet name="Standard Versus Itemized " sheetId="9" r:id="rId6"/>
  </sheets>
  <definedNames>
    <definedName name="_xlnm._FilterDatabase" localSheetId="1" hidden="1">'Business Meals '!$B$2:$J$12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7" i="9" l="1"/>
  <c r="C8" i="9"/>
  <c r="C9" i="9" s="1"/>
  <c r="C27" i="9" a="1"/>
  <c r="C27" i="9" s="1"/>
  <c r="F30" i="9"/>
  <c r="F26" i="9"/>
  <c r="F20" i="9"/>
  <c r="F14" i="9"/>
  <c r="F10" i="9"/>
  <c r="F6" i="9"/>
  <c r="C23" i="9"/>
  <c r="C13" i="9"/>
  <c r="C5" i="8"/>
  <c r="C6" i="8" s="1"/>
  <c r="C8" i="8" s="1"/>
  <c r="D5" i="5"/>
  <c r="D6" i="5" s="1"/>
  <c r="D16" i="5"/>
  <c r="D19" i="5" s="1"/>
  <c r="H26" i="1"/>
  <c r="H43" i="1" s="1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3" i="4"/>
  <c r="D23" i="5" l="1"/>
  <c r="C5" i="6"/>
  <c r="F21" i="9"/>
  <c r="F38" i="9" s="1"/>
  <c r="H18" i="4"/>
  <c r="C4" i="6" s="1"/>
  <c r="C12" i="8"/>
  <c r="C15" i="8"/>
  <c r="C14" i="8"/>
  <c r="C13" i="8"/>
  <c r="F32" i="9"/>
  <c r="C3" i="9" l="1"/>
  <c r="C5" i="9" l="1"/>
  <c r="C6" i="9" s="1"/>
  <c r="C18" i="9"/>
  <c r="C16" i="9"/>
  <c r="C19" i="9" l="1"/>
  <c r="C24" i="9" s="1"/>
  <c r="C28" i="9" s="1"/>
  <c r="C6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<sst xmlns="http://schemas.openxmlformats.org/spreadsheetml/2006/main" count="200" uniqueCount="190">
  <si>
    <t>Date</t>
  </si>
  <si>
    <t>Business Purpose</t>
  </si>
  <si>
    <t>Individuals Present</t>
  </si>
  <si>
    <t>Topics Discussed</t>
  </si>
  <si>
    <t>Meal Location</t>
  </si>
  <si>
    <t>Total Cost ($)</t>
  </si>
  <si>
    <t>Receipts Available (Yes/No)</t>
  </si>
  <si>
    <t>Discussing Rideshare Strategies</t>
  </si>
  <si>
    <t>Networking with Other Drivers</t>
  </si>
  <si>
    <t>Vehicle Maintenance Planning</t>
  </si>
  <si>
    <t>Exploring New Business Opportunities</t>
  </si>
  <si>
    <t>Learning About Platform Updates</t>
  </si>
  <si>
    <t>Reviewing Rideshare Earnings</t>
  </si>
  <si>
    <t>Customer Service Training</t>
  </si>
  <si>
    <t>Fuel Cost Optimization</t>
  </si>
  <si>
    <t>Exploring Tax Deductions</t>
  </si>
  <si>
    <t>Discussing Safety Practices</t>
  </si>
  <si>
    <t>Costs incurred exclusively for business purposes</t>
  </si>
  <si>
    <t>100% Business</t>
  </si>
  <si>
    <t>Partially shared expenses like phone plans or memberships</t>
  </si>
  <si>
    <t>Pro-Rated Allocation</t>
  </si>
  <si>
    <t>Rent, utilities, or other home-office-related costs</t>
  </si>
  <si>
    <t>Square Footage Allocation</t>
  </si>
  <si>
    <t>Shared resources like internet or utilities</t>
  </si>
  <si>
    <t>Time-Based Allocation</t>
  </si>
  <si>
    <t>Vehicle expenses (fuel, maintenance, insurance, etc.)</t>
  </si>
  <si>
    <t>Mileage-Based Allocation</t>
  </si>
  <si>
    <t>Use For</t>
  </si>
  <si>
    <t>Allocation Method</t>
  </si>
  <si>
    <t>100% business if required for rideshare identification.</t>
  </si>
  <si>
    <t>Decals or stickers required for rideshare identification.</t>
  </si>
  <si>
    <t>Decals or Signs</t>
  </si>
  <si>
    <t>100% business if kept in the vehicle for safety purposes.</t>
  </si>
  <si>
    <t>Fire extinguishers for vehicle safety.</t>
  </si>
  <si>
    <t>Fire Extinguishers</t>
  </si>
  <si>
    <t>100% business if used for passenger or vehicle safety.</t>
  </si>
  <si>
    <t>First aid or roadside emergency kits.</t>
  </si>
  <si>
    <t>Emergency Kits</t>
  </si>
  <si>
    <t>Pro-rated based on usage for rideshare operations.</t>
  </si>
  <si>
    <t>Costs for rideshare-specific apps like mileage trackers.</t>
  </si>
  <si>
    <t>Apps and Subscriptions</t>
  </si>
  <si>
    <t>Pro-rated based on business versus personal use.</t>
  </si>
  <si>
    <t>Fees for maintaining a separate bank account for business.</t>
  </si>
  <si>
    <t>Bank Fees</t>
  </si>
  <si>
    <t>100% business if specific to Uber or Lyft onboarding.</t>
  </si>
  <si>
    <t>Costs for background checks required by Uber or Lyft.</t>
  </si>
  <si>
    <t>Background Check Fees</t>
  </si>
  <si>
    <t>100% business if required for rideshare operation.</t>
  </si>
  <si>
    <t>Local or state rideshare license and permit costs.</t>
  </si>
  <si>
    <t>Rideshare License Fees</t>
  </si>
  <si>
    <t>100% business if provided to passengers during rides.</t>
  </si>
  <si>
    <t>Water, snacks, mints, or other amenities provided to passengers.</t>
  </si>
  <si>
    <t>Passenger Comfort Items</t>
  </si>
  <si>
    <t>Cleaning supplies like wipes, hand sanitizers, and masks for passengers.</t>
  </si>
  <si>
    <t>Sanitization Supplies</t>
  </si>
  <si>
    <t>100% business, as inspections are required for rideshare.</t>
  </si>
  <si>
    <t>Fees for required vehicle inspections by rideshare companies.</t>
  </si>
  <si>
    <t>Vehicle Inspection Fees</t>
  </si>
  <si>
    <t>100% business, as fees are specific to Uber or Lyft operations.</t>
  </si>
  <si>
    <t>Booking, service, and other fees deducted by Uber or Lyft.</t>
  </si>
  <si>
    <t>Uber or Lyft Fees</t>
  </si>
  <si>
    <t>Dashcams used for safety and passenger dispute resolution.</t>
  </si>
  <si>
    <t>Dashcams</t>
  </si>
  <si>
    <t>Device chargers and cables needed for operations.</t>
  </si>
  <si>
    <t>Chargers and Cables</t>
  </si>
  <si>
    <t>Holders or mounts for phones used for navigation and communication.</t>
  </si>
  <si>
    <t>Phone Mounts and Holders</t>
  </si>
  <si>
    <t>100% business if incurred during rideshare trips.</t>
  </si>
  <si>
    <t>Fees for parking or tolls incurred during business trips.</t>
  </si>
  <si>
    <t>Parking and Tolls</t>
  </si>
  <si>
    <t>Deductible Expense</t>
  </si>
  <si>
    <t>Total Expense</t>
  </si>
  <si>
    <t xml:space="preserve">Percentage </t>
  </si>
  <si>
    <t xml:space="preserve">Allocation </t>
  </si>
  <si>
    <t>Description</t>
  </si>
  <si>
    <t>Expense Category</t>
  </si>
  <si>
    <t>Totals</t>
  </si>
  <si>
    <t xml:space="preserve">Totals: </t>
  </si>
  <si>
    <t xml:space="preserve">Total Deduction </t>
  </si>
  <si>
    <t xml:space="preserve">Actual Expense Rate </t>
  </si>
  <si>
    <t>Percentage of business use of the vehicle.</t>
  </si>
  <si>
    <t>Business Use Percentage</t>
  </si>
  <si>
    <t>Sum of all actual expenses.</t>
  </si>
  <si>
    <t>Total Actual Expenses</t>
  </si>
  <si>
    <t>Enter depreciation or lease payments.</t>
  </si>
  <si>
    <t>Depreciation/Lease Payments</t>
  </si>
  <si>
    <t>Enter registration fees.</t>
  </si>
  <si>
    <t>Registration Fees</t>
  </si>
  <si>
    <t>Enter insurance costs.</t>
  </si>
  <si>
    <t>Insurance</t>
  </si>
  <si>
    <t>Enter total tire costs.</t>
  </si>
  <si>
    <t>Tires</t>
  </si>
  <si>
    <t>Enter total maintenance costs.</t>
  </si>
  <si>
    <t>Repairs and Maintenance</t>
  </si>
  <si>
    <t>Enter total oil change costs.</t>
  </si>
  <si>
    <t>Oil</t>
  </si>
  <si>
    <t>Enter total gas costs.</t>
  </si>
  <si>
    <t>Gasoline</t>
  </si>
  <si>
    <t>Actual Cost</t>
  </si>
  <si>
    <t>Standard Mileage Expense</t>
  </si>
  <si>
    <t>Business Miles × Standard Mileage Rate.</t>
  </si>
  <si>
    <t>Standard Mileage Deduction</t>
  </si>
  <si>
    <t>The IRS mileage rate (67 cents per mile for 2024).</t>
  </si>
  <si>
    <t>Standard Mileage Rate</t>
  </si>
  <si>
    <t>Enter the total miles driven for business purposes.</t>
  </si>
  <si>
    <t>Business Miles Driven</t>
  </si>
  <si>
    <t xml:space="preserve">Greater of Standard and Actual </t>
  </si>
  <si>
    <t>Total Income</t>
  </si>
  <si>
    <t>Total Expenses</t>
  </si>
  <si>
    <t>Summary</t>
  </si>
  <si>
    <t>Amount</t>
  </si>
  <si>
    <t>Last years AGI (Line 11)</t>
  </si>
  <si>
    <t xml:space="preserve">Safe Harbor Calculation </t>
  </si>
  <si>
    <t xml:space="preserve">Total Tax Liability </t>
  </si>
  <si>
    <t xml:space="preserve">Quarterly Tax Due </t>
  </si>
  <si>
    <r>
      <t>Q1</t>
    </r>
    <r>
      <rPr>
        <sz val="11"/>
        <color theme="1"/>
        <rFont val="Calibri"/>
        <family val="2"/>
        <scheme val="minor"/>
      </rPr>
      <t>: April 15</t>
    </r>
  </si>
  <si>
    <r>
      <t>Q2</t>
    </r>
    <r>
      <rPr>
        <sz val="11"/>
        <color theme="1"/>
        <rFont val="Calibri"/>
        <family val="2"/>
        <scheme val="minor"/>
      </rPr>
      <t>: June 15</t>
    </r>
  </si>
  <si>
    <r>
      <t>Q3</t>
    </r>
    <r>
      <rPr>
        <sz val="11"/>
        <color theme="1"/>
        <rFont val="Calibri"/>
        <family val="2"/>
        <scheme val="minor"/>
      </rPr>
      <t>: September 15</t>
    </r>
  </si>
  <si>
    <r>
      <t>Q4</t>
    </r>
    <r>
      <rPr>
        <sz val="11"/>
        <color theme="1"/>
        <rFont val="Calibri"/>
        <family val="2"/>
        <scheme val="minor"/>
      </rPr>
      <t>: January 15 (of the following year)</t>
    </r>
  </si>
  <si>
    <t>Quarterly Estimated Tax Due Dates</t>
  </si>
  <si>
    <t xml:space="preserve">Link for Quarterly taxes </t>
  </si>
  <si>
    <t>https://www.irs.gov/payments</t>
  </si>
  <si>
    <t>Estimated Taxes</t>
  </si>
  <si>
    <t xml:space="preserve">Standard Vs Itemized Deduction </t>
  </si>
  <si>
    <t>Medical Expenses (Above 7.5% of AGI)</t>
  </si>
  <si>
    <t>AGI</t>
  </si>
  <si>
    <t xml:space="preserve">Medical Expenses </t>
  </si>
  <si>
    <t xml:space="preserve">Total Medical </t>
  </si>
  <si>
    <t>State and local taxes</t>
  </si>
  <si>
    <t xml:space="preserve">10,000 Limitation </t>
  </si>
  <si>
    <t xml:space="preserve">Total Tax Deduction </t>
  </si>
  <si>
    <t xml:space="preserve">Mortgage interest </t>
  </si>
  <si>
    <t xml:space="preserve">Mortgage Debt </t>
  </si>
  <si>
    <t>Deductible mortgage interest</t>
  </si>
  <si>
    <t>Mortgage Origination Date</t>
  </si>
  <si>
    <t xml:space="preserve">Charitable Contribution </t>
  </si>
  <si>
    <t>Cash Contributions</t>
  </si>
  <si>
    <t>Non-Cash Contributions</t>
  </si>
  <si>
    <t>Cash Contribution 60%  AGI</t>
  </si>
  <si>
    <t>Non-cash 30% AGI</t>
  </si>
  <si>
    <t xml:space="preserve">Total Deductible Charitable Contribution </t>
  </si>
  <si>
    <t>Casualty and Theft Losses: (Under federally declared disasters)</t>
  </si>
  <si>
    <t xml:space="preserve">Gambling Winnings </t>
  </si>
  <si>
    <t>Gambling Losses</t>
  </si>
  <si>
    <t>Deductible Gambling Losses</t>
  </si>
  <si>
    <t xml:space="preserve">Total Itemized Deductions </t>
  </si>
  <si>
    <t xml:space="preserve">AGI Deduction </t>
  </si>
  <si>
    <t xml:space="preserve">Earned Income </t>
  </si>
  <si>
    <t>W-2</t>
  </si>
  <si>
    <t xml:space="preserve">Business Income </t>
  </si>
  <si>
    <t xml:space="preserve">Investment Income </t>
  </si>
  <si>
    <t>Interest and dividends</t>
  </si>
  <si>
    <t>Capital gains/losses</t>
  </si>
  <si>
    <t>Retirement Income</t>
  </si>
  <si>
    <t>Pension and annuity income (from Form 1099-R</t>
  </si>
  <si>
    <t>Social Security benefits (taxable portion only, from SSA-1099)</t>
  </si>
  <si>
    <t>Other Income</t>
  </si>
  <si>
    <t>Rental income</t>
  </si>
  <si>
    <t>Gambling winnings</t>
  </si>
  <si>
    <t>Unemployment compensation</t>
  </si>
  <si>
    <t>Alimony received (pre-2019 agreements)</t>
  </si>
  <si>
    <t>Total Retirement Income</t>
  </si>
  <si>
    <t xml:space="preserve">Total Investment Income </t>
  </si>
  <si>
    <t xml:space="preserve">Total Earned Income </t>
  </si>
  <si>
    <t xml:space="preserve">Total Other Income </t>
  </si>
  <si>
    <t xml:space="preserve">Total Income </t>
  </si>
  <si>
    <t>Traditional IRA contributions</t>
  </si>
  <si>
    <t>Self-employed retirement plans</t>
  </si>
  <si>
    <t>Total Retirement Contributions</t>
  </si>
  <si>
    <t xml:space="preserve">Health Savings Account contribution </t>
  </si>
  <si>
    <t>Self-Employment Tax Deduction</t>
  </si>
  <si>
    <t>Self-Employment Tax</t>
  </si>
  <si>
    <t>Student Loan Interest Deduction</t>
  </si>
  <si>
    <t xml:space="preserve">Student Loan Interest </t>
  </si>
  <si>
    <t>Alimony Paid (For agreements finalized before January 1, 2019)</t>
  </si>
  <si>
    <t>Self-Employed Health Insurance Premiums</t>
  </si>
  <si>
    <t>Penalty on Early Withdrawal of Savings</t>
  </si>
  <si>
    <t xml:space="preserve">Moving Expenses for Active Dudy </t>
  </si>
  <si>
    <t xml:space="preserve">Total Above the Line  Deduction </t>
  </si>
  <si>
    <t xml:space="preserve">Standerized Deduction </t>
  </si>
  <si>
    <t>Single Filers and Married Individuals Filing Separately</t>
  </si>
  <si>
    <t>Married Couples Filing Jointly</t>
  </si>
  <si>
    <t>Heads of Household</t>
  </si>
  <si>
    <t>Greater of Standerized or itemized</t>
  </si>
  <si>
    <t xml:space="preserve">Deduction </t>
  </si>
  <si>
    <t>Stanadrd Deduction Table</t>
  </si>
  <si>
    <r>
      <t>Retirement Contributions</t>
    </r>
    <r>
      <rPr>
        <sz val="11"/>
        <color theme="1"/>
        <rFont val="Calibri Light"/>
        <family val="2"/>
      </rPr>
      <t>:</t>
    </r>
  </si>
  <si>
    <t>100% or 110%  (over 150,000 we use 110% of AGI)</t>
  </si>
  <si>
    <t>Prior year tax liability (from Form 1040, Line 24)</t>
  </si>
  <si>
    <t>Enter Amounts in Blue Cells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</si>
</sst>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 Light"/>
      <family val="2"/>
    </font>
    <font>
      <sz val="11"/>
      <color theme="1"/>
      <name val="Calibri Light"/>
      <family val="2"/>
    </font>
    <font>
      <b/>
      <sz val="11"/>
      <color theme="0"/>
      <name val="Calibri Light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theme="5" tint="0.79998168889431442"/>
      </left>
      <right style="thin">
        <color theme="5" tint="0.79998168889431442"/>
      </right>
      <top style="thin">
        <color theme="5" tint="0.79998168889431442"/>
      </top>
      <bottom style="thin">
        <color theme="5" tint="0.79998168889431442"/>
      </bottom>
      <diagonal/>
    </border>
    <border>
      <left style="thin">
        <color theme="5" tint="0.79998168889431442"/>
      </left>
      <right/>
      <top style="thin">
        <color theme="5" tint="0.79998168889431442"/>
      </top>
      <bottom style="thin">
        <color theme="5" tint="0.79998168889431442"/>
      </bottom>
      <diagonal/>
    </border>
    <border>
      <left/>
      <right style="thin">
        <color theme="5" tint="0.79998168889431442"/>
      </right>
      <top style="thin">
        <color theme="5" tint="0.79998168889431442"/>
      </top>
      <bottom style="thin">
        <color theme="5" tint="0.79998168889431442"/>
      </bottom>
      <diagonal/>
    </border>
    <border>
      <left/>
      <right/>
      <top style="thin">
        <color theme="5" tint="0.79998168889431442"/>
      </top>
      <bottom style="thin">
        <color theme="5" tint="0.79998168889431442"/>
      </bottom>
      <diagonal/>
    </border>
    <border>
      <left style="medium">
        <color theme="5" tint="0.79998168889431442"/>
      </left>
      <right style="medium">
        <color theme="5" tint="0.79998168889431442"/>
      </right>
      <top style="medium">
        <color theme="5" tint="0.79998168889431442"/>
      </top>
      <bottom style="medium">
        <color theme="5" tint="0.79998168889431442"/>
      </bottom>
      <diagonal/>
    </border>
  </borders>
  <cellStyleXfs count="4">
    <xf numFmtId="0" fontId="0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65">
    <xf numFmtId="0" fontId="0" fillId="0" borderId="0" xfId="0"/>
    <xf numFmtId="0" fontId="0" fillId="0" borderId="0" xfId="0" applyProtection="1">
      <protection locked="0"/>
    </xf>
    <xf numFmtId="0" fontId="12" fillId="2" borderId="1" xfId="0" applyFont="1" applyFill="1" applyBorder="1" applyProtection="1">
      <protection locked="0"/>
    </xf>
    <xf numFmtId="0" fontId="0" fillId="0" borderId="1" xfId="0" applyBorder="1" applyProtection="1">
      <protection locked="0"/>
    </xf>
    <xf numFmtId="44" fontId="0" fillId="4" borderId="1" xfId="2" applyFont="1" applyFill="1" applyBorder="1" applyProtection="1">
      <protection locked="0"/>
    </xf>
    <xf numFmtId="44" fontId="0" fillId="0" borderId="1" xfId="2" applyFont="1" applyBorder="1" applyProtection="1"/>
    <xf numFmtId="0" fontId="12" fillId="2" borderId="1" xfId="0" applyFont="1" applyFill="1" applyBorder="1" applyAlignment="1" applyProtection="1">
      <alignment horizontal="center" vertical="top"/>
      <protection locked="0"/>
    </xf>
    <xf numFmtId="44" fontId="0" fillId="4" borderId="1" xfId="2" applyFont="1" applyFill="1" applyBorder="1" applyAlignment="1" applyProtection="1">
      <alignment horizont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3" borderId="1" xfId="0" applyFont="1" applyFill="1" applyBorder="1" applyProtection="1">
      <protection locked="0"/>
    </xf>
    <xf numFmtId="44" fontId="1" fillId="3" borderId="1" xfId="2" applyFont="1" applyFill="1" applyBorder="1" applyProtection="1"/>
    <xf numFmtId="10" fontId="0" fillId="4" borderId="1" xfId="1" applyNumberFormat="1" applyFont="1" applyFill="1" applyBorder="1" applyAlignment="1" applyProtection="1">
      <alignment horizontal="center"/>
      <protection locked="0"/>
    </xf>
    <xf numFmtId="0" fontId="4" fillId="3" borderId="1" xfId="0" applyFont="1" applyFill="1" applyBorder="1" applyProtection="1">
      <protection locked="0"/>
    </xf>
    <xf numFmtId="0" fontId="12" fillId="2" borderId="1" xfId="0" applyFont="1" applyFill="1" applyBorder="1" applyAlignment="1" applyProtection="1">
      <alignment horizontal="left" vertical="top"/>
      <protection locked="0"/>
    </xf>
    <xf numFmtId="44" fontId="0" fillId="0" borderId="1" xfId="2" applyFont="1" applyBorder="1" applyAlignment="1" applyProtection="1">
      <alignment horizontal="center"/>
    </xf>
    <xf numFmtId="44" fontId="0" fillId="3" borderId="1" xfId="2" applyFont="1" applyFill="1" applyBorder="1" applyAlignment="1" applyProtection="1">
      <alignment horizontal="center"/>
    </xf>
    <xf numFmtId="0" fontId="12" fillId="2" borderId="2" xfId="0" applyFont="1" applyFill="1" applyBorder="1" applyAlignment="1" applyProtection="1">
      <alignment horizontal="left" vertical="top"/>
      <protection locked="0"/>
    </xf>
    <xf numFmtId="0" fontId="12" fillId="2" borderId="4" xfId="0" applyFont="1" applyFill="1" applyBorder="1" applyAlignment="1" applyProtection="1">
      <alignment horizontal="center" vertical="top"/>
      <protection locked="0"/>
    </xf>
    <xf numFmtId="0" fontId="12" fillId="2" borderId="3" xfId="0" applyFont="1" applyFill="1" applyBorder="1" applyAlignment="1" applyProtection="1">
      <alignment horizontal="center" vertical="top"/>
      <protection locked="0"/>
    </xf>
    <xf numFmtId="0" fontId="0" fillId="4" borderId="1" xfId="0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1" fillId="3" borderId="1" xfId="0" applyFont="1" applyFill="1" applyBorder="1" applyProtection="1">
      <protection locked="0"/>
    </xf>
    <xf numFmtId="0" fontId="12" fillId="2" borderId="2" xfId="0" applyFont="1" applyFill="1" applyBorder="1" applyAlignment="1" applyProtection="1">
      <alignment horizontal="left"/>
      <protection locked="0"/>
    </xf>
    <xf numFmtId="0" fontId="13" fillId="2" borderId="4" xfId="0" applyFont="1" applyFill="1" applyBorder="1" applyProtection="1">
      <protection locked="0"/>
    </xf>
    <xf numFmtId="0" fontId="13" fillId="2" borderId="3" xfId="0" applyFont="1" applyFill="1" applyBorder="1" applyProtection="1">
      <protection locked="0"/>
    </xf>
    <xf numFmtId="0" fontId="1" fillId="0" borderId="0" xfId="0" applyFont="1" applyProtection="1">
      <protection locked="0"/>
    </xf>
    <xf numFmtId="9" fontId="0" fillId="4" borderId="1" xfId="1" applyFont="1" applyFill="1" applyBorder="1" applyProtection="1">
      <protection locked="0"/>
    </xf>
    <xf numFmtId="0" fontId="7" fillId="0" borderId="0" xfId="0" applyFont="1" applyProtection="1">
      <protection locked="0"/>
    </xf>
    <xf numFmtId="0" fontId="5" fillId="3" borderId="5" xfId="0" applyFont="1" applyFill="1" applyBorder="1" applyProtection="1">
      <protection locked="0"/>
    </xf>
    <xf numFmtId="0" fontId="0" fillId="0" borderId="1" xfId="0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4" fontId="6" fillId="3" borderId="5" xfId="2" applyFont="1" applyFill="1" applyBorder="1" applyProtection="1"/>
    <xf numFmtId="0" fontId="12" fillId="2" borderId="2" xfId="0" applyFont="1" applyFill="1" applyBorder="1" applyProtection="1">
      <protection locked="0"/>
    </xf>
    <xf numFmtId="44" fontId="0" fillId="4" borderId="1" xfId="2" applyFont="1" applyFill="1" applyBorder="1" applyAlignment="1" applyProtection="1">
      <alignment horizontal="right"/>
      <protection locked="0"/>
    </xf>
    <xf numFmtId="44" fontId="0" fillId="0" borderId="0" xfId="2" applyFont="1" applyProtection="1">
      <protection locked="0"/>
    </xf>
    <xf numFmtId="44" fontId="0" fillId="0" borderId="0" xfId="2" applyFont="1" applyAlignment="1" applyProtection="1">
      <alignment horizontal="right"/>
      <protection locked="0"/>
    </xf>
    <xf numFmtId="0" fontId="12" fillId="2" borderId="0" xfId="0" applyFont="1" applyFill="1" applyProtection="1">
      <protection locked="0"/>
    </xf>
    <xf numFmtId="44" fontId="13" fillId="2" borderId="0" xfId="2" applyFont="1" applyFill="1" applyAlignment="1" applyProtection="1">
      <alignment horizontal="right"/>
      <protection locked="0"/>
    </xf>
    <xf numFmtId="0" fontId="1" fillId="0" borderId="1" xfId="0" applyFont="1" applyBorder="1" applyProtection="1">
      <protection locked="0"/>
    </xf>
    <xf numFmtId="0" fontId="8" fillId="0" borderId="0" xfId="3" applyAlignment="1" applyProtection="1">
      <protection locked="0"/>
    </xf>
    <xf numFmtId="44" fontId="0" fillId="0" borderId="1" xfId="2" applyFont="1" applyBorder="1" applyAlignment="1" applyProtection="1">
      <alignment horizontal="right"/>
    </xf>
    <xf numFmtId="44" fontId="0" fillId="3" borderId="1" xfId="2" applyFont="1" applyFill="1" applyBorder="1" applyAlignment="1" applyProtection="1">
      <alignment horizontal="right"/>
    </xf>
    <xf numFmtId="44" fontId="1" fillId="3" borderId="1" xfId="2" applyFont="1" applyFill="1" applyBorder="1" applyAlignment="1" applyProtection="1">
      <alignment horizontal="right"/>
    </xf>
    <xf numFmtId="0" fontId="10" fillId="0" borderId="0" xfId="0" applyFont="1" applyProtection="1">
      <protection locked="0"/>
    </xf>
    <xf numFmtId="0" fontId="10" fillId="0" borderId="0" xfId="0" applyFont="1" applyAlignment="1" applyProtection="1">
      <alignment wrapText="1"/>
      <protection locked="0"/>
    </xf>
    <xf numFmtId="0" fontId="11" fillId="2" borderId="1" xfId="0" applyFont="1" applyFill="1" applyBorder="1" applyProtection="1">
      <protection locked="0"/>
    </xf>
    <xf numFmtId="0" fontId="10" fillId="0" borderId="1" xfId="0" applyFont="1" applyBorder="1" applyProtection="1">
      <protection locked="0"/>
    </xf>
    <xf numFmtId="44" fontId="10" fillId="0" borderId="1" xfId="2" applyFont="1" applyBorder="1" applyAlignment="1" applyProtection="1">
      <protection locked="0"/>
    </xf>
    <xf numFmtId="44" fontId="10" fillId="4" borderId="1" xfId="2" applyFont="1" applyFill="1" applyBorder="1" applyAlignment="1" applyProtection="1">
      <protection locked="0"/>
    </xf>
    <xf numFmtId="0" fontId="9" fillId="3" borderId="1" xfId="0" applyFont="1" applyFill="1" applyBorder="1" applyProtection="1">
      <protection locked="0"/>
    </xf>
    <xf numFmtId="0" fontId="9" fillId="0" borderId="1" xfId="0" applyFont="1" applyBorder="1" applyProtection="1">
      <protection locked="0"/>
    </xf>
    <xf numFmtId="14" fontId="10" fillId="4" borderId="1" xfId="0" applyNumberFormat="1" applyFont="1" applyFill="1" applyBorder="1" applyProtection="1">
      <protection locked="0"/>
    </xf>
    <xf numFmtId="0" fontId="10" fillId="4" borderId="1" xfId="0" applyFont="1" applyFill="1" applyBorder="1" applyProtection="1">
      <protection locked="0"/>
    </xf>
    <xf numFmtId="44" fontId="10" fillId="0" borderId="0" xfId="2" applyFont="1" applyAlignment="1" applyProtection="1">
      <protection locked="0"/>
    </xf>
    <xf numFmtId="0" fontId="9" fillId="0" borderId="0" xfId="0" applyFont="1" applyProtection="1">
      <protection locked="0"/>
    </xf>
    <xf numFmtId="44" fontId="10" fillId="4" borderId="1" xfId="2" applyFont="1" applyFill="1" applyBorder="1" applyAlignment="1" applyProtection="1">
      <alignment horizontal="left"/>
      <protection locked="0"/>
    </xf>
    <xf numFmtId="3" fontId="10" fillId="0" borderId="1" xfId="0" applyNumberFormat="1" applyFont="1" applyBorder="1" applyProtection="1">
      <protection locked="0"/>
    </xf>
    <xf numFmtId="0" fontId="9" fillId="0" borderId="1" xfId="0" applyFont="1" applyBorder="1" applyAlignment="1" applyProtection="1">
      <alignment horizontal="left"/>
      <protection locked="0"/>
    </xf>
    <xf numFmtId="44" fontId="10" fillId="0" borderId="1" xfId="2" applyFont="1" applyBorder="1" applyAlignment="1" applyProtection="1"/>
    <xf numFmtId="44" fontId="10" fillId="3" borderId="1" xfId="2" applyFont="1" applyFill="1" applyBorder="1" applyAlignment="1" applyProtection="1"/>
    <xf numFmtId="44" fontId="9" fillId="3" borderId="1" xfId="2" applyFont="1" applyFill="1" applyBorder="1" applyAlignment="1" applyProtection="1"/>
    <xf numFmtId="0" fontId="0" fillId="4" borderId="1" xfId="0" applyFill="1" applyBorder="1" applyProtection="1">
      <protection locked="0"/>
    </xf>
    <xf numFmtId="0" fontId="10" fillId="0" borderId="1" xfId="0" applyFont="1" applyBorder="1"/>
    <xf numFmtId="44" fontId="1" fillId="4" borderId="1" xfId="2" applyFont="1" applyFill="1" applyBorder="1" applyProtection="1">
      <protection locked="0"/>
    </xf>
    <xf numFmtId="0" fontId="9" fillId="0" borderId="1" xfId="0" applyFont="1" applyBorder="1" applyAlignment="1" applyProtection="1">
      <alignment horizontal="center"/>
      <protection locked="0"/>
    </xf>
  </cellXfs>
  <cellStyles count="4">
    <cellStyle name="Currency" xfId="2" builtinId="4"/>
    <cellStyle name="Hyperlink" xfId="3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irs.gov/payment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298E16-6E84-42CC-AAFB-5D3AE1E13EC9}">
  <dimension ref="B1:E6"/>
  <sheetViews>
    <sheetView showGridLines="0" tabSelected="1" workbookViewId="0">
      <selection activeCell="C5" sqref="C5"/>
    </sheetView>
  </sheetViews>
  <sheetFormatPr defaultColWidth="8.88671875" defaultRowHeight="14.4" x14ac:dyDescent="0.3"/>
  <cols>
    <col min="1" max="1" width="1.6640625" style="1" customWidth="1"/>
    <col min="2" max="2" width="20.6640625" style="1" customWidth="1"/>
    <col min="3" max="3" width="11.109375" style="1" bestFit="1" customWidth="1"/>
    <col min="4" max="4" width="1.6640625" style="1" customWidth="1"/>
    <col min="5" max="5" width="28.77734375" style="1" customWidth="1"/>
    <col min="6" max="16384" width="8.88671875" style="1"/>
  </cols>
  <sheetData>
    <row r="1" spans="2:5" ht="10.199999999999999" customHeight="1" x14ac:dyDescent="0.3"/>
    <row r="2" spans="2:5" x14ac:dyDescent="0.3">
      <c r="B2" s="2" t="s">
        <v>109</v>
      </c>
      <c r="C2" s="2" t="s">
        <v>110</v>
      </c>
    </row>
    <row r="3" spans="2:5" x14ac:dyDescent="0.3">
      <c r="B3" s="3" t="s">
        <v>107</v>
      </c>
      <c r="C3" s="4"/>
      <c r="E3" s="63" t="s">
        <v>189</v>
      </c>
    </row>
    <row r="4" spans="2:5" x14ac:dyDescent="0.3">
      <c r="B4" s="3" t="s">
        <v>108</v>
      </c>
      <c r="C4" s="5">
        <f>'Income Summary'!H19+'Vehicle Expenses'!D23+'Business Meals '!H26+'Uber Expenses'!H18</f>
        <v>0</v>
      </c>
    </row>
    <row r="5" spans="2:5" x14ac:dyDescent="0.3">
      <c r="B5" s="3" t="s">
        <v>122</v>
      </c>
      <c r="C5" s="5">
        <f>'Quarterly Tax'!C6</f>
        <v>0</v>
      </c>
    </row>
    <row r="6" spans="2:5" ht="13.95" customHeight="1" x14ac:dyDescent="0.3">
      <c r="B6" s="3" t="s">
        <v>184</v>
      </c>
      <c r="C6" s="5">
        <f>'Standard Versus Itemized '!C28</f>
        <v>14600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43"/>
  <sheetViews>
    <sheetView showGridLines="0" workbookViewId="0">
      <selection activeCell="G3" sqref="G3"/>
    </sheetView>
  </sheetViews>
  <sheetFormatPr defaultColWidth="8.88671875" defaultRowHeight="14.4" x14ac:dyDescent="0.3"/>
  <cols>
    <col min="1" max="1" width="1.6640625" style="1" customWidth="1"/>
    <col min="2" max="2" width="11.6640625" style="1" customWidth="1"/>
    <col min="3" max="3" width="31.88671875" style="1" customWidth="1"/>
    <col min="4" max="4" width="19.5546875" style="1" customWidth="1"/>
    <col min="5" max="5" width="59.6640625" style="1" customWidth="1"/>
    <col min="6" max="6" width="17.33203125" style="1" customWidth="1"/>
    <col min="7" max="7" width="29.5546875" style="1" customWidth="1"/>
    <col min="8" max="8" width="16.88671875" style="1" customWidth="1"/>
    <col min="9" max="9" width="1.6640625" style="1" customWidth="1"/>
    <col min="10" max="10" width="27.6640625" style="1" hidden="1" customWidth="1"/>
    <col min="11" max="11" width="28.6640625" style="1" customWidth="1"/>
    <col min="12" max="16384" width="8.88671875" style="1"/>
  </cols>
  <sheetData>
    <row r="1" spans="2:11" ht="10.199999999999999" customHeight="1" x14ac:dyDescent="0.3"/>
    <row r="2" spans="2:11" x14ac:dyDescent="0.3">
      <c r="B2" s="6" t="s">
        <v>0</v>
      </c>
      <c r="C2" s="6" t="s">
        <v>1</v>
      </c>
      <c r="D2" s="6" t="s">
        <v>2</v>
      </c>
      <c r="E2" s="6" t="s">
        <v>3</v>
      </c>
      <c r="F2" s="6" t="s">
        <v>4</v>
      </c>
      <c r="G2" s="6" t="s">
        <v>6</v>
      </c>
      <c r="H2" s="6" t="s">
        <v>5</v>
      </c>
    </row>
    <row r="3" spans="2:11" x14ac:dyDescent="0.3">
      <c r="B3" s="3"/>
      <c r="C3" s="3"/>
      <c r="D3" s="3"/>
      <c r="E3" s="3"/>
      <c r="F3" s="3"/>
      <c r="G3" s="3"/>
      <c r="H3" s="7"/>
      <c r="J3" s="1" t="s">
        <v>7</v>
      </c>
    </row>
    <row r="4" spans="2:11" ht="15.6" x14ac:dyDescent="0.3">
      <c r="B4" s="3"/>
      <c r="C4" s="3"/>
      <c r="D4" s="3"/>
      <c r="E4" s="3"/>
      <c r="F4" s="3"/>
      <c r="G4" s="3"/>
      <c r="H4" s="4"/>
      <c r="J4" s="1" t="s">
        <v>8</v>
      </c>
      <c r="K4" s="8"/>
    </row>
    <row r="5" spans="2:11" x14ac:dyDescent="0.3">
      <c r="B5" s="3"/>
      <c r="C5" s="3"/>
      <c r="D5" s="3"/>
      <c r="E5" s="3"/>
      <c r="F5" s="3"/>
      <c r="G5" s="3"/>
      <c r="H5" s="4"/>
      <c r="J5" s="1" t="s">
        <v>9</v>
      </c>
    </row>
    <row r="6" spans="2:11" x14ac:dyDescent="0.3">
      <c r="B6" s="3"/>
      <c r="C6" s="3"/>
      <c r="D6" s="3"/>
      <c r="E6" s="3"/>
      <c r="F6" s="3"/>
      <c r="G6" s="3"/>
      <c r="H6" s="4"/>
      <c r="J6" s="1" t="s">
        <v>10</v>
      </c>
    </row>
    <row r="7" spans="2:11" x14ac:dyDescent="0.3">
      <c r="B7" s="3"/>
      <c r="C7" s="3"/>
      <c r="D7" s="3"/>
      <c r="E7" s="3"/>
      <c r="F7" s="3"/>
      <c r="G7" s="3"/>
      <c r="H7" s="4"/>
      <c r="J7" s="1" t="s">
        <v>11</v>
      </c>
    </row>
    <row r="8" spans="2:11" x14ac:dyDescent="0.3">
      <c r="B8" s="3"/>
      <c r="C8" s="3"/>
      <c r="D8" s="3"/>
      <c r="E8" s="3"/>
      <c r="F8" s="3"/>
      <c r="G8" s="3"/>
      <c r="H8" s="4"/>
      <c r="J8" s="1" t="s">
        <v>12</v>
      </c>
    </row>
    <row r="9" spans="2:11" x14ac:dyDescent="0.3">
      <c r="B9" s="3"/>
      <c r="C9" s="3"/>
      <c r="D9" s="3"/>
      <c r="E9" s="3"/>
      <c r="F9" s="3"/>
      <c r="G9" s="3"/>
      <c r="H9" s="4"/>
      <c r="J9" s="1" t="s">
        <v>13</v>
      </c>
    </row>
    <row r="10" spans="2:11" x14ac:dyDescent="0.3">
      <c r="B10" s="3"/>
      <c r="C10" s="3"/>
      <c r="D10" s="3"/>
      <c r="E10" s="3"/>
      <c r="F10" s="3"/>
      <c r="G10" s="3"/>
      <c r="H10" s="4"/>
      <c r="J10" s="1" t="s">
        <v>14</v>
      </c>
    </row>
    <row r="11" spans="2:11" x14ac:dyDescent="0.3">
      <c r="B11" s="3"/>
      <c r="C11" s="3"/>
      <c r="D11" s="3"/>
      <c r="E11" s="3"/>
      <c r="F11" s="3"/>
      <c r="G11" s="3"/>
      <c r="H11" s="4"/>
      <c r="J11" s="1" t="s">
        <v>15</v>
      </c>
    </row>
    <row r="12" spans="2:11" x14ac:dyDescent="0.3">
      <c r="B12" s="3"/>
      <c r="C12" s="3"/>
      <c r="D12" s="3"/>
      <c r="E12" s="3"/>
      <c r="F12" s="3"/>
      <c r="G12" s="3"/>
      <c r="H12" s="4"/>
      <c r="J12" s="1" t="s">
        <v>16</v>
      </c>
    </row>
    <row r="13" spans="2:11" x14ac:dyDescent="0.3">
      <c r="B13" s="3"/>
      <c r="C13" s="3"/>
      <c r="D13" s="3"/>
      <c r="E13" s="3"/>
      <c r="F13" s="3"/>
      <c r="G13" s="3"/>
      <c r="H13" s="4"/>
    </row>
    <row r="14" spans="2:11" x14ac:dyDescent="0.3">
      <c r="B14" s="3"/>
      <c r="C14" s="3"/>
      <c r="D14" s="3"/>
      <c r="E14" s="3"/>
      <c r="F14" s="3"/>
      <c r="G14" s="3"/>
      <c r="H14" s="4"/>
    </row>
    <row r="15" spans="2:11" x14ac:dyDescent="0.3">
      <c r="B15" s="3"/>
      <c r="C15" s="3"/>
      <c r="D15" s="3"/>
      <c r="E15" s="3"/>
      <c r="F15" s="3"/>
      <c r="G15" s="3"/>
      <c r="H15" s="4"/>
    </row>
    <row r="16" spans="2:11" x14ac:dyDescent="0.3">
      <c r="B16" s="3"/>
      <c r="C16" s="3"/>
      <c r="D16" s="3"/>
      <c r="E16" s="3"/>
      <c r="F16" s="3"/>
      <c r="G16" s="3"/>
      <c r="H16" s="4"/>
    </row>
    <row r="17" spans="2:8" x14ac:dyDescent="0.3">
      <c r="B17" s="3"/>
      <c r="C17" s="3"/>
      <c r="D17" s="3"/>
      <c r="E17" s="3"/>
      <c r="F17" s="3"/>
      <c r="G17" s="3"/>
      <c r="H17" s="4"/>
    </row>
    <row r="18" spans="2:8" x14ac:dyDescent="0.3">
      <c r="B18" s="3"/>
      <c r="C18" s="3"/>
      <c r="D18" s="3"/>
      <c r="E18" s="3"/>
      <c r="F18" s="3"/>
      <c r="G18" s="3"/>
      <c r="H18" s="4"/>
    </row>
    <row r="19" spans="2:8" x14ac:dyDescent="0.3">
      <c r="B19" s="3"/>
      <c r="C19" s="3"/>
      <c r="D19" s="3"/>
      <c r="E19" s="3"/>
      <c r="F19" s="3"/>
      <c r="G19" s="3"/>
      <c r="H19" s="4"/>
    </row>
    <row r="20" spans="2:8" x14ac:dyDescent="0.3">
      <c r="B20" s="3"/>
      <c r="C20" s="3"/>
      <c r="D20" s="3"/>
      <c r="E20" s="3"/>
      <c r="F20" s="3"/>
      <c r="G20" s="3"/>
      <c r="H20" s="4"/>
    </row>
    <row r="21" spans="2:8" x14ac:dyDescent="0.3">
      <c r="B21" s="3"/>
      <c r="C21" s="3"/>
      <c r="D21" s="3"/>
      <c r="E21" s="3"/>
      <c r="F21" s="3"/>
      <c r="G21" s="3"/>
      <c r="H21" s="4"/>
    </row>
    <row r="22" spans="2:8" x14ac:dyDescent="0.3">
      <c r="B22" s="3"/>
      <c r="C22" s="3"/>
      <c r="D22" s="3"/>
      <c r="E22" s="3"/>
      <c r="F22" s="3"/>
      <c r="G22" s="3"/>
      <c r="H22" s="4"/>
    </row>
    <row r="23" spans="2:8" x14ac:dyDescent="0.3">
      <c r="B23" s="3"/>
      <c r="C23" s="3"/>
      <c r="D23" s="3"/>
      <c r="E23" s="3"/>
      <c r="F23" s="3"/>
      <c r="G23" s="3"/>
      <c r="H23" s="4"/>
    </row>
    <row r="24" spans="2:8" x14ac:dyDescent="0.3">
      <c r="B24" s="3"/>
      <c r="C24" s="3"/>
      <c r="D24" s="3"/>
      <c r="E24" s="3"/>
      <c r="F24" s="3"/>
      <c r="G24" s="3"/>
      <c r="H24" s="4"/>
    </row>
    <row r="25" spans="2:8" x14ac:dyDescent="0.3">
      <c r="B25" s="3"/>
      <c r="C25" s="3"/>
      <c r="D25" s="3"/>
      <c r="E25" s="3"/>
      <c r="F25" s="3"/>
      <c r="G25" s="3"/>
      <c r="H25" s="4"/>
    </row>
    <row r="26" spans="2:8" ht="15.6" x14ac:dyDescent="0.3">
      <c r="G26" s="9" t="s">
        <v>77</v>
      </c>
      <c r="H26" s="10">
        <f>SUM(H3:H25)</f>
        <v>0</v>
      </c>
    </row>
    <row r="43" spans="8:8" x14ac:dyDescent="0.3">
      <c r="H43">
        <f>SUM(H3:H42)</f>
        <v>0</v>
      </c>
    </row>
  </sheetData>
  <sheetProtection algorithmName="SHA-512" hashValue="M8/hIuG8KlJhqMd5qVaLOqTLrtz4gPyCZRV9e5BmJg/qjJrHZHkN8Kslsalq2x6cdeALkM5Op+Xr6Z0dfSccCg==" saltValue="ApIUBupdmXygPcOozAQxww==" spinCount="100000" sheet="1" objects="1" scenarios="1"/>
  <dataConsolidate link="1"/>
  <dataValidations count="1">
    <dataValidation type="list" allowBlank="1" showInputMessage="1" showErrorMessage="1" sqref="J3:J12 C3:C101" xr:uid="{843945D4-DC40-4EBE-B5F9-E54459916F27}">
      <formula1>$J$3:$J$12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422F0-9D13-40AB-959C-B02B9F8ACAE2}">
  <dimension ref="B1:H25"/>
  <sheetViews>
    <sheetView showGridLines="0" topLeftCell="C1" workbookViewId="0">
      <selection activeCell="F3" sqref="F3"/>
    </sheetView>
  </sheetViews>
  <sheetFormatPr defaultColWidth="8.88671875" defaultRowHeight="14.4" x14ac:dyDescent="0.3"/>
  <cols>
    <col min="1" max="1" width="1.6640625" style="1" customWidth="1"/>
    <col min="2" max="2" width="32.33203125" style="1" customWidth="1"/>
    <col min="3" max="3" width="64.6640625" style="1" customWidth="1"/>
    <col min="4" max="4" width="56.5546875" style="1" customWidth="1"/>
    <col min="5" max="5" width="23.33203125" style="1" customWidth="1"/>
    <col min="6" max="6" width="20.33203125" style="1" customWidth="1"/>
    <col min="7" max="7" width="13.88671875" style="1" customWidth="1"/>
    <col min="8" max="8" width="26.33203125" style="1" customWidth="1"/>
    <col min="9" max="9" width="1.6640625" style="1" customWidth="1"/>
    <col min="10" max="16384" width="8.88671875" style="1"/>
  </cols>
  <sheetData>
    <row r="1" spans="2:8" ht="10.199999999999999" customHeight="1" x14ac:dyDescent="0.3"/>
    <row r="2" spans="2:8" x14ac:dyDescent="0.3">
      <c r="B2" s="6" t="s">
        <v>75</v>
      </c>
      <c r="C2" s="6" t="s">
        <v>74</v>
      </c>
      <c r="D2" s="6" t="s">
        <v>28</v>
      </c>
      <c r="E2" s="6" t="s">
        <v>73</v>
      </c>
      <c r="F2" s="6" t="s">
        <v>72</v>
      </c>
      <c r="G2" s="6" t="s">
        <v>71</v>
      </c>
      <c r="H2" s="6" t="s">
        <v>70</v>
      </c>
    </row>
    <row r="3" spans="2:8" x14ac:dyDescent="0.3">
      <c r="B3" s="3" t="s">
        <v>69</v>
      </c>
      <c r="C3" s="3" t="s">
        <v>68</v>
      </c>
      <c r="D3" s="3" t="s">
        <v>67</v>
      </c>
      <c r="E3" s="61"/>
      <c r="F3" s="11"/>
      <c r="G3" s="4"/>
      <c r="H3" s="14">
        <f>F3*G3</f>
        <v>0</v>
      </c>
    </row>
    <row r="4" spans="2:8" x14ac:dyDescent="0.3">
      <c r="B4" s="3" t="s">
        <v>66</v>
      </c>
      <c r="C4" s="3" t="s">
        <v>65</v>
      </c>
      <c r="D4" s="3" t="s">
        <v>41</v>
      </c>
      <c r="E4" s="61"/>
      <c r="F4" s="11"/>
      <c r="G4" s="4"/>
      <c r="H4" s="14">
        <f t="shared" ref="H4:H17" si="0">F4*G4</f>
        <v>0</v>
      </c>
    </row>
    <row r="5" spans="2:8" x14ac:dyDescent="0.3">
      <c r="B5" s="3" t="s">
        <v>64</v>
      </c>
      <c r="C5" s="3" t="s">
        <v>63</v>
      </c>
      <c r="D5" s="3" t="s">
        <v>41</v>
      </c>
      <c r="E5" s="61"/>
      <c r="F5" s="11"/>
      <c r="G5" s="4"/>
      <c r="H5" s="14">
        <f t="shared" si="0"/>
        <v>0</v>
      </c>
    </row>
    <row r="6" spans="2:8" x14ac:dyDescent="0.3">
      <c r="B6" s="3" t="s">
        <v>62</v>
      </c>
      <c r="C6" s="3" t="s">
        <v>61</v>
      </c>
      <c r="D6" s="3" t="s">
        <v>41</v>
      </c>
      <c r="E6" s="61"/>
      <c r="F6" s="11"/>
      <c r="G6" s="4"/>
      <c r="H6" s="14">
        <f t="shared" si="0"/>
        <v>0</v>
      </c>
    </row>
    <row r="7" spans="2:8" x14ac:dyDescent="0.3">
      <c r="B7" s="3" t="s">
        <v>60</v>
      </c>
      <c r="C7" s="3" t="s">
        <v>59</v>
      </c>
      <c r="D7" s="3" t="s">
        <v>58</v>
      </c>
      <c r="E7" s="61"/>
      <c r="F7" s="11"/>
      <c r="G7" s="4"/>
      <c r="H7" s="14">
        <f t="shared" si="0"/>
        <v>0</v>
      </c>
    </row>
    <row r="8" spans="2:8" x14ac:dyDescent="0.3">
      <c r="B8" s="3" t="s">
        <v>57</v>
      </c>
      <c r="C8" s="3" t="s">
        <v>56</v>
      </c>
      <c r="D8" s="3" t="s">
        <v>55</v>
      </c>
      <c r="E8" s="61"/>
      <c r="F8" s="11"/>
      <c r="G8" s="4"/>
      <c r="H8" s="14">
        <f t="shared" si="0"/>
        <v>0</v>
      </c>
    </row>
    <row r="9" spans="2:8" x14ac:dyDescent="0.3">
      <c r="B9" s="3" t="s">
        <v>54</v>
      </c>
      <c r="C9" s="3" t="s">
        <v>53</v>
      </c>
      <c r="D9" s="3" t="s">
        <v>41</v>
      </c>
      <c r="E9" s="61"/>
      <c r="F9" s="11"/>
      <c r="G9" s="4"/>
      <c r="H9" s="14">
        <f t="shared" si="0"/>
        <v>0</v>
      </c>
    </row>
    <row r="10" spans="2:8" x14ac:dyDescent="0.3">
      <c r="B10" s="3" t="s">
        <v>52</v>
      </c>
      <c r="C10" s="3" t="s">
        <v>51</v>
      </c>
      <c r="D10" s="3" t="s">
        <v>50</v>
      </c>
      <c r="E10" s="61"/>
      <c r="F10" s="11"/>
      <c r="G10" s="4"/>
      <c r="H10" s="14">
        <f t="shared" si="0"/>
        <v>0</v>
      </c>
    </row>
    <row r="11" spans="2:8" x14ac:dyDescent="0.3">
      <c r="B11" s="3" t="s">
        <v>49</v>
      </c>
      <c r="C11" s="3" t="s">
        <v>48</v>
      </c>
      <c r="D11" s="3" t="s">
        <v>47</v>
      </c>
      <c r="E11" s="61"/>
      <c r="F11" s="11"/>
      <c r="G11" s="4"/>
      <c r="H11" s="14">
        <f t="shared" si="0"/>
        <v>0</v>
      </c>
    </row>
    <row r="12" spans="2:8" x14ac:dyDescent="0.3">
      <c r="B12" s="3" t="s">
        <v>46</v>
      </c>
      <c r="C12" s="3" t="s">
        <v>45</v>
      </c>
      <c r="D12" s="3" t="s">
        <v>44</v>
      </c>
      <c r="E12" s="61"/>
      <c r="F12" s="11"/>
      <c r="G12" s="4"/>
      <c r="H12" s="14">
        <f t="shared" si="0"/>
        <v>0</v>
      </c>
    </row>
    <row r="13" spans="2:8" x14ac:dyDescent="0.3">
      <c r="B13" s="3" t="s">
        <v>43</v>
      </c>
      <c r="C13" s="3" t="s">
        <v>42</v>
      </c>
      <c r="D13" s="3" t="s">
        <v>41</v>
      </c>
      <c r="E13" s="61"/>
      <c r="F13" s="11"/>
      <c r="G13" s="4"/>
      <c r="H13" s="14">
        <f t="shared" si="0"/>
        <v>0</v>
      </c>
    </row>
    <row r="14" spans="2:8" x14ac:dyDescent="0.3">
      <c r="B14" s="3" t="s">
        <v>40</v>
      </c>
      <c r="C14" s="3" t="s">
        <v>39</v>
      </c>
      <c r="D14" s="3" t="s">
        <v>38</v>
      </c>
      <c r="E14" s="61"/>
      <c r="F14" s="11"/>
      <c r="G14" s="4"/>
      <c r="H14" s="14">
        <f t="shared" si="0"/>
        <v>0</v>
      </c>
    </row>
    <row r="15" spans="2:8" x14ac:dyDescent="0.3">
      <c r="B15" s="3" t="s">
        <v>37</v>
      </c>
      <c r="C15" s="3" t="s">
        <v>36</v>
      </c>
      <c r="D15" s="3" t="s">
        <v>35</v>
      </c>
      <c r="E15" s="61"/>
      <c r="F15" s="11"/>
      <c r="G15" s="4"/>
      <c r="H15" s="14">
        <f t="shared" si="0"/>
        <v>0</v>
      </c>
    </row>
    <row r="16" spans="2:8" x14ac:dyDescent="0.3">
      <c r="B16" s="3" t="s">
        <v>34</v>
      </c>
      <c r="C16" s="3" t="s">
        <v>33</v>
      </c>
      <c r="D16" s="3" t="s">
        <v>32</v>
      </c>
      <c r="E16" s="61"/>
      <c r="F16" s="11"/>
      <c r="G16" s="4"/>
      <c r="H16" s="14">
        <f t="shared" si="0"/>
        <v>0</v>
      </c>
    </row>
    <row r="17" spans="2:8" x14ac:dyDescent="0.3">
      <c r="B17" s="3" t="s">
        <v>31</v>
      </c>
      <c r="C17" s="3" t="s">
        <v>30</v>
      </c>
      <c r="D17" s="3" t="s">
        <v>29</v>
      </c>
      <c r="E17" s="61"/>
      <c r="F17" s="11"/>
      <c r="G17" s="4"/>
      <c r="H17" s="14">
        <f t="shared" si="0"/>
        <v>0</v>
      </c>
    </row>
    <row r="18" spans="2:8" ht="18" x14ac:dyDescent="0.35">
      <c r="G18" s="12" t="s">
        <v>76</v>
      </c>
      <c r="H18" s="15">
        <f>SUM(H3:H17)</f>
        <v>0</v>
      </c>
    </row>
    <row r="20" spans="2:8" x14ac:dyDescent="0.3">
      <c r="B20" s="13" t="s">
        <v>28</v>
      </c>
      <c r="C20" s="13" t="s">
        <v>27</v>
      </c>
    </row>
    <row r="21" spans="2:8" x14ac:dyDescent="0.3">
      <c r="B21" s="3" t="s">
        <v>26</v>
      </c>
      <c r="C21" s="3" t="s">
        <v>25</v>
      </c>
    </row>
    <row r="22" spans="2:8" x14ac:dyDescent="0.3">
      <c r="B22" s="3" t="s">
        <v>24</v>
      </c>
      <c r="C22" s="3" t="s">
        <v>23</v>
      </c>
    </row>
    <row r="23" spans="2:8" x14ac:dyDescent="0.3">
      <c r="B23" s="3" t="s">
        <v>22</v>
      </c>
      <c r="C23" s="3" t="s">
        <v>21</v>
      </c>
    </row>
    <row r="24" spans="2:8" x14ac:dyDescent="0.3">
      <c r="B24" s="3" t="s">
        <v>20</v>
      </c>
      <c r="C24" s="3" t="s">
        <v>19</v>
      </c>
    </row>
    <row r="25" spans="2:8" x14ac:dyDescent="0.3">
      <c r="B25" s="3" t="s">
        <v>18</v>
      </c>
      <c r="C25" s="3" t="s">
        <v>17</v>
      </c>
    </row>
  </sheetData>
  <sheetProtection algorithmName="SHA-512" hashValue="gQXFptsfC/H2XeUnu0qofknHHrznS2Oc4bXnBDLeLp6K0/21RzDhypC6pYheN42lX/QDxvbpWWMi5UropxX79w==" saltValue="/XEBXAm07HceMaQfe7jy9Q==" spinCount="100000" sheet="1" objects="1" scenarios="1"/>
  <dataValidations count="1">
    <dataValidation type="list" allowBlank="1" showInputMessage="1" showErrorMessage="1" sqref="E3:E17" xr:uid="{71E8DC32-C7C9-4EEF-85DD-EA64AE730475}">
      <formula1>$B$21:$B$25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A54264-6051-4445-8EA3-97E1991BC972}">
  <dimension ref="B1:D24"/>
  <sheetViews>
    <sheetView showGridLines="0" workbookViewId="0">
      <selection activeCell="D13" sqref="D13"/>
    </sheetView>
  </sheetViews>
  <sheetFormatPr defaultColWidth="8.88671875" defaultRowHeight="14.4" x14ac:dyDescent="0.3"/>
  <cols>
    <col min="1" max="1" width="1.6640625" style="1" customWidth="1"/>
    <col min="2" max="2" width="25" style="1" customWidth="1"/>
    <col min="3" max="3" width="44.44140625" style="1" customWidth="1"/>
    <col min="4" max="4" width="26.109375" style="1" customWidth="1"/>
    <col min="5" max="5" width="1.6640625" style="1" customWidth="1"/>
    <col min="6" max="16384" width="8.88671875" style="1"/>
  </cols>
  <sheetData>
    <row r="1" spans="2:4" ht="10.199999999999999" customHeight="1" x14ac:dyDescent="0.3"/>
    <row r="2" spans="2:4" x14ac:dyDescent="0.3">
      <c r="B2" s="16" t="s">
        <v>103</v>
      </c>
      <c r="C2" s="17"/>
      <c r="D2" s="18"/>
    </row>
    <row r="3" spans="2:4" x14ac:dyDescent="0.3">
      <c r="B3" s="3" t="s">
        <v>105</v>
      </c>
      <c r="C3" s="3" t="s">
        <v>104</v>
      </c>
      <c r="D3" s="19"/>
    </row>
    <row r="4" spans="2:4" x14ac:dyDescent="0.3">
      <c r="B4" s="3" t="s">
        <v>103</v>
      </c>
      <c r="C4" s="3" t="s">
        <v>102</v>
      </c>
      <c r="D4" s="20">
        <v>0.67</v>
      </c>
    </row>
    <row r="5" spans="2:4" x14ac:dyDescent="0.3">
      <c r="B5" s="3" t="s">
        <v>101</v>
      </c>
      <c r="C5" s="3" t="s">
        <v>100</v>
      </c>
      <c r="D5" s="29">
        <f>D3*D4</f>
        <v>0</v>
      </c>
    </row>
    <row r="6" spans="2:4" x14ac:dyDescent="0.3">
      <c r="C6" s="21" t="s">
        <v>99</v>
      </c>
      <c r="D6" s="30">
        <f>D5</f>
        <v>0</v>
      </c>
    </row>
    <row r="8" spans="2:4" x14ac:dyDescent="0.3">
      <c r="B8" s="22" t="s">
        <v>98</v>
      </c>
      <c r="C8" s="23"/>
      <c r="D8" s="24"/>
    </row>
    <row r="9" spans="2:4" x14ac:dyDescent="0.3">
      <c r="B9" s="3" t="s">
        <v>97</v>
      </c>
      <c r="C9" s="3" t="s">
        <v>96</v>
      </c>
      <c r="D9" s="4"/>
    </row>
    <row r="10" spans="2:4" x14ac:dyDescent="0.3">
      <c r="B10" s="3" t="s">
        <v>95</v>
      </c>
      <c r="C10" s="3" t="s">
        <v>94</v>
      </c>
      <c r="D10" s="4"/>
    </row>
    <row r="11" spans="2:4" x14ac:dyDescent="0.3">
      <c r="B11" s="3" t="s">
        <v>93</v>
      </c>
      <c r="C11" s="3" t="s">
        <v>92</v>
      </c>
      <c r="D11" s="4"/>
    </row>
    <row r="12" spans="2:4" x14ac:dyDescent="0.3">
      <c r="B12" s="3" t="s">
        <v>91</v>
      </c>
      <c r="C12" s="3" t="s">
        <v>90</v>
      </c>
      <c r="D12" s="4"/>
    </row>
    <row r="13" spans="2:4" x14ac:dyDescent="0.3">
      <c r="B13" s="3" t="s">
        <v>89</v>
      </c>
      <c r="C13" s="3" t="s">
        <v>88</v>
      </c>
      <c r="D13" s="4"/>
    </row>
    <row r="14" spans="2:4" x14ac:dyDescent="0.3">
      <c r="B14" s="3" t="s">
        <v>87</v>
      </c>
      <c r="C14" s="3" t="s">
        <v>86</v>
      </c>
      <c r="D14" s="4"/>
    </row>
    <row r="15" spans="2:4" x14ac:dyDescent="0.3">
      <c r="B15" s="3" t="s">
        <v>85</v>
      </c>
      <c r="C15" s="3" t="s">
        <v>84</v>
      </c>
      <c r="D15" s="4"/>
    </row>
    <row r="16" spans="2:4" x14ac:dyDescent="0.3">
      <c r="B16" s="21" t="s">
        <v>83</v>
      </c>
      <c r="C16" s="21" t="s">
        <v>82</v>
      </c>
      <c r="D16" s="10">
        <f>SUM(D9:D15)</f>
        <v>0</v>
      </c>
    </row>
    <row r="17" spans="2:4" x14ac:dyDescent="0.3">
      <c r="B17" s="25"/>
      <c r="C17" s="25"/>
      <c r="D17" s="25"/>
    </row>
    <row r="18" spans="2:4" x14ac:dyDescent="0.3">
      <c r="B18" s="3" t="s">
        <v>81</v>
      </c>
      <c r="C18" s="3" t="s">
        <v>80</v>
      </c>
      <c r="D18" s="26"/>
    </row>
    <row r="19" spans="2:4" x14ac:dyDescent="0.3">
      <c r="C19" s="21" t="s">
        <v>79</v>
      </c>
      <c r="D19" s="10">
        <f>D16*D18</f>
        <v>0</v>
      </c>
    </row>
    <row r="22" spans="2:4" ht="15" thickBot="1" x14ac:dyDescent="0.35">
      <c r="C22" s="27" t="s">
        <v>106</v>
      </c>
    </row>
    <row r="23" spans="2:4" ht="26.4" thickBot="1" x14ac:dyDescent="0.55000000000000004">
      <c r="C23" s="28" t="s">
        <v>78</v>
      </c>
      <c r="D23" s="31">
        <f>MAX(D6,D19)</f>
        <v>0</v>
      </c>
    </row>
    <row r="24" spans="2:4" x14ac:dyDescent="0.3">
      <c r="B24" s="25"/>
    </row>
  </sheetData>
  <sheetProtection algorithmName="SHA-512" hashValue="DVbi6Tcu1wsdIBcTCPBsT4NlulAzOIOxj5ioWZUzh24LPsetVm2aOWwncwi+FSJUbnc6HKHl8KOTE+ULBWK08w==" saltValue="aNt4y9BhKlJNyclkhybX8g==" spinCount="100000"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3F39AF-5DCD-4EBA-A67C-292A0440335B}">
  <dimension ref="B1:C17"/>
  <sheetViews>
    <sheetView showGridLines="0" workbookViewId="0">
      <selection activeCell="F8" sqref="F8"/>
    </sheetView>
  </sheetViews>
  <sheetFormatPr defaultColWidth="8.88671875" defaultRowHeight="14.4" x14ac:dyDescent="0.3"/>
  <cols>
    <col min="1" max="1" width="1.6640625" style="1" customWidth="1"/>
    <col min="2" max="2" width="42.5546875" style="1" bestFit="1" customWidth="1"/>
    <col min="3" max="3" width="16" style="1" customWidth="1"/>
    <col min="4" max="4" width="1.6640625" style="1" customWidth="1"/>
    <col min="5" max="16384" width="8.88671875" style="1"/>
  </cols>
  <sheetData>
    <row r="1" spans="2:3" ht="10.199999999999999" customHeight="1" x14ac:dyDescent="0.3"/>
    <row r="2" spans="2:3" x14ac:dyDescent="0.3">
      <c r="B2" s="32" t="s">
        <v>112</v>
      </c>
      <c r="C2" s="24"/>
    </row>
    <row r="3" spans="2:3" x14ac:dyDescent="0.3">
      <c r="B3" s="3" t="s">
        <v>188</v>
      </c>
      <c r="C3" s="33"/>
    </row>
    <row r="4" spans="2:3" x14ac:dyDescent="0.3">
      <c r="B4" s="3" t="s">
        <v>111</v>
      </c>
      <c r="C4" s="33"/>
    </row>
    <row r="5" spans="2:3" x14ac:dyDescent="0.3">
      <c r="B5" s="3" t="s">
        <v>187</v>
      </c>
      <c r="C5" s="40">
        <f>IF(C3&lt;1000,0,IF(C4&gt;150000,C3*1.1,C3))</f>
        <v>0</v>
      </c>
    </row>
    <row r="6" spans="2:3" x14ac:dyDescent="0.3">
      <c r="B6" s="21" t="s">
        <v>113</v>
      </c>
      <c r="C6" s="41">
        <f>C5</f>
        <v>0</v>
      </c>
    </row>
    <row r="7" spans="2:3" x14ac:dyDescent="0.3">
      <c r="C7" s="34"/>
    </row>
    <row r="8" spans="2:3" x14ac:dyDescent="0.3">
      <c r="B8" s="21" t="s">
        <v>114</v>
      </c>
      <c r="C8" s="42">
        <f>C6/4</f>
        <v>0</v>
      </c>
    </row>
    <row r="9" spans="2:3" x14ac:dyDescent="0.3">
      <c r="C9" s="35"/>
    </row>
    <row r="10" spans="2:3" x14ac:dyDescent="0.3">
      <c r="C10" s="35"/>
    </row>
    <row r="11" spans="2:3" x14ac:dyDescent="0.3">
      <c r="B11" s="36" t="s">
        <v>119</v>
      </c>
      <c r="C11" s="37"/>
    </row>
    <row r="12" spans="2:3" x14ac:dyDescent="0.3">
      <c r="B12" s="38" t="s">
        <v>115</v>
      </c>
      <c r="C12" s="40">
        <f>C8</f>
        <v>0</v>
      </c>
    </row>
    <row r="13" spans="2:3" x14ac:dyDescent="0.3">
      <c r="B13" s="38" t="s">
        <v>116</v>
      </c>
      <c r="C13" s="40">
        <f>C8</f>
        <v>0</v>
      </c>
    </row>
    <row r="14" spans="2:3" x14ac:dyDescent="0.3">
      <c r="B14" s="38" t="s">
        <v>117</v>
      </c>
      <c r="C14" s="40">
        <f>C8</f>
        <v>0</v>
      </c>
    </row>
    <row r="15" spans="2:3" x14ac:dyDescent="0.3">
      <c r="B15" s="38" t="s">
        <v>118</v>
      </c>
      <c r="C15" s="40">
        <f>C8</f>
        <v>0</v>
      </c>
    </row>
    <row r="17" spans="2:3" x14ac:dyDescent="0.3">
      <c r="B17" s="25" t="s">
        <v>120</v>
      </c>
      <c r="C17" s="39" t="s">
        <v>121</v>
      </c>
    </row>
  </sheetData>
  <sheetProtection algorithmName="SHA-512" hashValue="UwVKsSm+P5Epq+gGkWBfhaOSiGlAAXnSgUamnAPSBr4E+bQEprMx2daroBGXGdNE+x7WQsUbjSmOYHY9z0lEIg==" saltValue="qCRLmBVCzS5CIAO7XMYZlw==" spinCount="100000" sheet="1" objects="1" scenarios="1"/>
  <hyperlinks>
    <hyperlink ref="C17" r:id="rId1" xr:uid="{C3E200B9-EB6E-4BD6-862B-D007C81CECE1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49220-5C60-46FF-8910-85526341063C}">
  <dimension ref="B1:K40"/>
  <sheetViews>
    <sheetView showGridLines="0" workbookViewId="0">
      <selection activeCell="E11" sqref="E11"/>
    </sheetView>
  </sheetViews>
  <sheetFormatPr defaultColWidth="8.88671875" defaultRowHeight="14.4" x14ac:dyDescent="0.3"/>
  <cols>
    <col min="1" max="1" width="1.6640625" style="43" customWidth="1"/>
    <col min="2" max="2" width="58.6640625" style="43" bestFit="1" customWidth="1"/>
    <col min="3" max="3" width="15.6640625" style="43" customWidth="1"/>
    <col min="4" max="4" width="8.88671875" style="43"/>
    <col min="5" max="5" width="58.88671875" style="43" bestFit="1" customWidth="1"/>
    <col min="6" max="6" width="15.6640625" style="43" customWidth="1"/>
    <col min="7" max="7" width="1.6640625" style="43" customWidth="1"/>
    <col min="8" max="9" width="8.88671875" style="43"/>
    <col min="10" max="10" width="8.88671875" style="43" customWidth="1"/>
    <col min="11" max="11" width="46.109375" style="44" bestFit="1" customWidth="1"/>
    <col min="12" max="12" width="6.44140625" style="43" bestFit="1" customWidth="1"/>
    <col min="13" max="16384" width="8.88671875" style="43"/>
  </cols>
  <sheetData>
    <row r="1" spans="2:11" ht="10.199999999999999" customHeight="1" x14ac:dyDescent="0.3"/>
    <row r="2" spans="2:11" x14ac:dyDescent="0.3">
      <c r="B2" s="45" t="s">
        <v>123</v>
      </c>
      <c r="C2" s="45" t="s">
        <v>110</v>
      </c>
      <c r="E2" s="45" t="s">
        <v>146</v>
      </c>
      <c r="F2" s="45" t="s">
        <v>110</v>
      </c>
      <c r="K2" s="43"/>
    </row>
    <row r="3" spans="2:11" x14ac:dyDescent="0.3">
      <c r="B3" s="46" t="s">
        <v>125</v>
      </c>
      <c r="C3" s="58">
        <f>F38</f>
        <v>0</v>
      </c>
      <c r="E3" s="50" t="s">
        <v>147</v>
      </c>
      <c r="F3" s="62"/>
      <c r="K3" s="43"/>
    </row>
    <row r="4" spans="2:11" x14ac:dyDescent="0.3">
      <c r="B4" s="46" t="s">
        <v>126</v>
      </c>
      <c r="C4" s="48"/>
      <c r="E4" s="46" t="s">
        <v>148</v>
      </c>
      <c r="F4" s="48"/>
      <c r="K4" s="43"/>
    </row>
    <row r="5" spans="2:11" x14ac:dyDescent="0.3">
      <c r="B5" s="46" t="s">
        <v>124</v>
      </c>
      <c r="C5" s="58">
        <f>MAX(0, C4 - (C3 * 7.5%))</f>
        <v>0</v>
      </c>
      <c r="E5" s="46" t="s">
        <v>149</v>
      </c>
      <c r="F5" s="48"/>
      <c r="K5" s="43"/>
    </row>
    <row r="6" spans="2:11" x14ac:dyDescent="0.3">
      <c r="B6" s="49" t="s">
        <v>127</v>
      </c>
      <c r="C6" s="59">
        <f>C5</f>
        <v>0</v>
      </c>
      <c r="E6" s="49" t="s">
        <v>163</v>
      </c>
      <c r="F6" s="59">
        <f>SUM(F4:F5)</f>
        <v>0</v>
      </c>
      <c r="K6" s="43"/>
    </row>
    <row r="7" spans="2:11" x14ac:dyDescent="0.3">
      <c r="B7" s="46" t="s">
        <v>128</v>
      </c>
      <c r="C7" s="48"/>
      <c r="E7" s="50" t="s">
        <v>150</v>
      </c>
      <c r="F7" s="47"/>
      <c r="K7" s="43"/>
    </row>
    <row r="8" spans="2:11" x14ac:dyDescent="0.3">
      <c r="B8" s="46" t="s">
        <v>129</v>
      </c>
      <c r="C8" s="58">
        <f>IF(C7="", 0, MIN(C7, 10000))</f>
        <v>0</v>
      </c>
      <c r="E8" s="46" t="s">
        <v>151</v>
      </c>
      <c r="F8" s="48"/>
      <c r="K8" s="43"/>
    </row>
    <row r="9" spans="2:11" x14ac:dyDescent="0.3">
      <c r="B9" s="49" t="s">
        <v>130</v>
      </c>
      <c r="C9" s="59">
        <f>C8</f>
        <v>0</v>
      </c>
      <c r="E9" s="46" t="s">
        <v>152</v>
      </c>
      <c r="F9" s="48"/>
      <c r="K9" s="43"/>
    </row>
    <row r="10" spans="2:11" x14ac:dyDescent="0.3">
      <c r="B10" s="50" t="s">
        <v>134</v>
      </c>
      <c r="C10" s="51">
        <v>39282</v>
      </c>
      <c r="E10" s="49" t="s">
        <v>162</v>
      </c>
      <c r="F10" s="59">
        <f>SUM(F8:F9)</f>
        <v>0</v>
      </c>
      <c r="K10" s="43"/>
    </row>
    <row r="11" spans="2:11" x14ac:dyDescent="0.3">
      <c r="B11" s="46" t="s">
        <v>131</v>
      </c>
      <c r="C11" s="52"/>
      <c r="E11" s="50" t="s">
        <v>153</v>
      </c>
      <c r="F11" s="47"/>
      <c r="K11" s="43"/>
    </row>
    <row r="12" spans="2:11" x14ac:dyDescent="0.3">
      <c r="B12" s="46" t="s">
        <v>132</v>
      </c>
      <c r="C12" s="52"/>
      <c r="E12" s="46" t="s">
        <v>154</v>
      </c>
      <c r="F12" s="48"/>
      <c r="K12" s="43"/>
    </row>
    <row r="13" spans="2:11" x14ac:dyDescent="0.3">
      <c r="B13" s="49" t="s">
        <v>133</v>
      </c>
      <c r="C13" s="59">
        <f>IF(OR(C11="", C12="", C10=""), 0, IF(C10&lt;DATE(2017,12,15), IF(C12&lt;=1000000, C11, C11*(1000000/C12)), IF(C12&lt;=750000, C11, C11*(750000/C12))))</f>
        <v>0</v>
      </c>
      <c r="E13" s="46" t="s">
        <v>155</v>
      </c>
      <c r="F13" s="48"/>
      <c r="K13" s="43"/>
    </row>
    <row r="14" spans="2:11" x14ac:dyDescent="0.3">
      <c r="B14" s="50" t="s">
        <v>135</v>
      </c>
      <c r="C14" s="47"/>
      <c r="E14" s="49" t="s">
        <v>161</v>
      </c>
      <c r="F14" s="59">
        <f>SUM(F12:F13)</f>
        <v>0</v>
      </c>
      <c r="K14" s="43"/>
    </row>
    <row r="15" spans="2:11" x14ac:dyDescent="0.3">
      <c r="B15" s="46" t="s">
        <v>136</v>
      </c>
      <c r="C15" s="48"/>
      <c r="E15" s="50" t="s">
        <v>156</v>
      </c>
      <c r="F15" s="47"/>
      <c r="K15" s="43"/>
    </row>
    <row r="16" spans="2:11" x14ac:dyDescent="0.3">
      <c r="B16" s="46" t="s">
        <v>138</v>
      </c>
      <c r="C16" s="58">
        <f>MIN(C15, C3*60%)</f>
        <v>0</v>
      </c>
      <c r="E16" s="46" t="s">
        <v>157</v>
      </c>
      <c r="F16" s="48"/>
      <c r="K16" s="43"/>
    </row>
    <row r="17" spans="2:6" s="43" customFormat="1" x14ac:dyDescent="0.3">
      <c r="B17" s="46" t="s">
        <v>137</v>
      </c>
      <c r="C17" s="48"/>
      <c r="E17" s="46" t="s">
        <v>158</v>
      </c>
      <c r="F17" s="48"/>
    </row>
    <row r="18" spans="2:6" s="43" customFormat="1" x14ac:dyDescent="0.3">
      <c r="B18" s="46" t="s">
        <v>139</v>
      </c>
      <c r="C18" s="58">
        <f>MIN(C17, C3*30%)</f>
        <v>0</v>
      </c>
      <c r="E18" s="46" t="s">
        <v>159</v>
      </c>
      <c r="F18" s="48"/>
    </row>
    <row r="19" spans="2:6" s="43" customFormat="1" x14ac:dyDescent="0.3">
      <c r="B19" s="49" t="s">
        <v>140</v>
      </c>
      <c r="C19" s="59">
        <f>C16+C18</f>
        <v>0</v>
      </c>
      <c r="E19" s="46" t="s">
        <v>160</v>
      </c>
      <c r="F19" s="48"/>
    </row>
    <row r="20" spans="2:6" s="43" customFormat="1" x14ac:dyDescent="0.3">
      <c r="B20" s="50" t="s">
        <v>141</v>
      </c>
      <c r="C20" s="47"/>
      <c r="E20" s="49" t="s">
        <v>164</v>
      </c>
      <c r="F20" s="59">
        <f>SUM(F16:F19)</f>
        <v>0</v>
      </c>
    </row>
    <row r="21" spans="2:6" s="43" customFormat="1" x14ac:dyDescent="0.3">
      <c r="B21" s="46" t="s">
        <v>142</v>
      </c>
      <c r="C21" s="48"/>
      <c r="E21" s="49" t="s">
        <v>165</v>
      </c>
      <c r="F21" s="59">
        <f>F6+F10+F14+F20</f>
        <v>0</v>
      </c>
    </row>
    <row r="22" spans="2:6" s="43" customFormat="1" x14ac:dyDescent="0.3">
      <c r="B22" s="46" t="s">
        <v>143</v>
      </c>
      <c r="C22" s="48"/>
      <c r="F22" s="53"/>
    </row>
    <row r="23" spans="2:6" s="43" customFormat="1" x14ac:dyDescent="0.3">
      <c r="B23" s="50" t="s">
        <v>144</v>
      </c>
      <c r="C23" s="58">
        <f>MIN(C22, C21)</f>
        <v>0</v>
      </c>
      <c r="E23" s="50" t="s">
        <v>186</v>
      </c>
      <c r="F23" s="58"/>
    </row>
    <row r="24" spans="2:6" s="43" customFormat="1" x14ac:dyDescent="0.3">
      <c r="B24" s="49" t="s">
        <v>145</v>
      </c>
      <c r="C24" s="59">
        <f>C6+C9+C13+C19+C20+C23</f>
        <v>0</v>
      </c>
      <c r="E24" s="46" t="s">
        <v>166</v>
      </c>
      <c r="F24" s="48"/>
    </row>
    <row r="25" spans="2:6" s="43" customFormat="1" x14ac:dyDescent="0.3">
      <c r="C25" s="53"/>
      <c r="E25" s="46" t="s">
        <v>167</v>
      </c>
      <c r="F25" s="48"/>
    </row>
    <row r="26" spans="2:6" s="43" customFormat="1" x14ac:dyDescent="0.3">
      <c r="B26" s="54" t="s">
        <v>179</v>
      </c>
      <c r="C26" s="53"/>
      <c r="E26" s="49" t="s">
        <v>168</v>
      </c>
      <c r="F26" s="60">
        <f>SUM(F24:F25)</f>
        <v>0</v>
      </c>
    </row>
    <row r="27" spans="2:6" s="43" customFormat="1" x14ac:dyDescent="0.3">
      <c r="B27" s="52" t="s">
        <v>180</v>
      </c>
      <c r="C27" s="58" cm="1">
        <f t="array" ref="C27">_xlfn.SWITCH(B27,
"Single Filers and Married Individuals Filing Separately", 14600,
"Married Couples Filing Jointly", 29200,
"Heads of Household", 21900, 0)</f>
        <v>14600</v>
      </c>
    </row>
    <row r="28" spans="2:6" s="43" customFormat="1" x14ac:dyDescent="0.3">
      <c r="B28" s="49" t="s">
        <v>183</v>
      </c>
      <c r="C28" s="60">
        <f>MAX(C27, C24)</f>
        <v>14600</v>
      </c>
      <c r="E28" s="46" t="s">
        <v>169</v>
      </c>
      <c r="F28" s="55"/>
    </row>
    <row r="29" spans="2:6" s="43" customFormat="1" x14ac:dyDescent="0.3">
      <c r="E29" s="46" t="s">
        <v>171</v>
      </c>
      <c r="F29" s="48"/>
    </row>
    <row r="30" spans="2:6" s="43" customFormat="1" x14ac:dyDescent="0.3">
      <c r="E30" s="50" t="s">
        <v>170</v>
      </c>
      <c r="F30" s="58">
        <f>F29 * 0.5</f>
        <v>0</v>
      </c>
    </row>
    <row r="31" spans="2:6" s="43" customFormat="1" x14ac:dyDescent="0.3">
      <c r="B31" s="64" t="s">
        <v>185</v>
      </c>
      <c r="C31" s="64"/>
      <c r="E31" s="46" t="s">
        <v>173</v>
      </c>
      <c r="F31" s="48"/>
    </row>
    <row r="32" spans="2:6" s="43" customFormat="1" x14ac:dyDescent="0.3">
      <c r="B32" s="50" t="s">
        <v>180</v>
      </c>
      <c r="C32" s="56">
        <v>14600</v>
      </c>
      <c r="E32" s="50" t="s">
        <v>172</v>
      </c>
      <c r="F32" s="58">
        <f>IF(F31&lt;=0, 0, MIN(F31, 2500))</f>
        <v>0</v>
      </c>
    </row>
    <row r="33" spans="2:11" x14ac:dyDescent="0.3">
      <c r="B33" s="50" t="s">
        <v>181</v>
      </c>
      <c r="C33" s="56">
        <v>29200</v>
      </c>
      <c r="E33" s="50" t="s">
        <v>174</v>
      </c>
      <c r="F33" s="48"/>
      <c r="K33" s="43"/>
    </row>
    <row r="34" spans="2:11" x14ac:dyDescent="0.3">
      <c r="B34" s="50" t="s">
        <v>182</v>
      </c>
      <c r="C34" s="56">
        <v>21900</v>
      </c>
      <c r="E34" s="50" t="s">
        <v>175</v>
      </c>
      <c r="F34" s="48"/>
      <c r="K34" s="43"/>
    </row>
    <row r="35" spans="2:11" x14ac:dyDescent="0.3">
      <c r="E35" s="57" t="s">
        <v>176</v>
      </c>
      <c r="F35" s="48"/>
      <c r="K35" s="43"/>
    </row>
    <row r="36" spans="2:11" x14ac:dyDescent="0.3">
      <c r="E36" s="50" t="s">
        <v>177</v>
      </c>
      <c r="F36" s="48"/>
      <c r="K36" s="43"/>
    </row>
    <row r="37" spans="2:11" x14ac:dyDescent="0.3">
      <c r="E37" s="49" t="s">
        <v>178</v>
      </c>
      <c r="F37" s="59">
        <f>F26+F30+F32+F33+F34+F35+F36+F28</f>
        <v>0</v>
      </c>
      <c r="K37" s="43"/>
    </row>
    <row r="38" spans="2:11" x14ac:dyDescent="0.3">
      <c r="E38" s="49" t="s">
        <v>125</v>
      </c>
      <c r="F38" s="59">
        <f>F21-F37</f>
        <v>0</v>
      </c>
    </row>
    <row r="39" spans="2:11" x14ac:dyDescent="0.3">
      <c r="E39" s="44"/>
    </row>
    <row r="40" spans="2:11" x14ac:dyDescent="0.3">
      <c r="E40" s="44"/>
    </row>
  </sheetData>
  <sheetProtection algorithmName="SHA-512" hashValue="aZca9qvhX5hEiRDBYmAs8XPal4k0PAZRHwKnqjSlRmF150fubq+RW7IiNPA6cIi+p+5PEk7SH5P5qhpe2DiCIA==" saltValue="JwQSOfaANwr4Xgc84faXLw==" spinCount="100000" sheet="1" objects="1" scenarios="1"/>
  <mergeCells count="1">
    <mergeCell ref="B31:C31"/>
  </mergeCells>
  <dataValidations disablePrompts="1" count="1">
    <dataValidation type="list" allowBlank="1" showInputMessage="1" showErrorMessage="1" sqref="B27" xr:uid="{492A5835-7100-49F9-8C62-F2A43F1B7127}">
      <formula1>$B$32:$B$34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Income Summary</vt:lpstr>
      <vt:lpstr>Business Meals </vt:lpstr>
      <vt:lpstr>Uber Expenses</vt:lpstr>
      <vt:lpstr>Vehicle Expenses</vt:lpstr>
      <vt:lpstr>Quarterly Tax</vt:lpstr>
      <vt:lpstr>Standard Versus Itemized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mendy bekhor</dc:creator>
  <cp:lastModifiedBy>mendy bekhor</cp:lastModifiedBy>
  <dcterms:created xsi:type="dcterms:W3CDTF">2024-11-19T19:10:58Z</dcterms:created>
  <dcterms:modified xsi:type="dcterms:W3CDTF">2024-12-17T23:49:54Z</dcterms:modified>
</cp:coreProperties>
</file>